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300" activeTab="0"/>
  </bookViews>
  <sheets>
    <sheet name="calculation" sheetId="1" r:id="rId1"/>
    <sheet name="Reverse" sheetId="2" r:id="rId2"/>
    <sheet name="Payscales " sheetId="3" r:id="rId3"/>
  </sheets>
  <definedNames/>
  <calcPr fullCalcOnLoad="1"/>
</workbook>
</file>

<file path=xl/sharedStrings.xml><?xml version="1.0" encoding="utf-8"?>
<sst xmlns="http://schemas.openxmlformats.org/spreadsheetml/2006/main" count="86" uniqueCount="80">
  <si>
    <t>DUE</t>
  </si>
  <si>
    <t>Month&amp;Yr</t>
  </si>
  <si>
    <t>D.A.</t>
  </si>
  <si>
    <t>TOTAL</t>
  </si>
  <si>
    <t>DRAWN</t>
  </si>
  <si>
    <t>REVISED</t>
  </si>
  <si>
    <t>OLD</t>
  </si>
  <si>
    <t>ARREARS</t>
  </si>
  <si>
    <t>Name  :</t>
  </si>
  <si>
    <t>Pension</t>
  </si>
  <si>
    <t>Gross</t>
  </si>
  <si>
    <t>Net</t>
  </si>
  <si>
    <t>DA</t>
  </si>
  <si>
    <t>GROSS</t>
  </si>
  <si>
    <t>(For BSNL Pensioners Retired Prior to 01-01-2007)</t>
  </si>
  <si>
    <t xml:space="preserve">     </t>
  </si>
  <si>
    <t>Total Arrears upto June 2011 . . .</t>
  </si>
  <si>
    <t>Add 68.8% IDA</t>
  </si>
  <si>
    <t>Add 30% of above both</t>
  </si>
  <si>
    <t xml:space="preserve">Revised Basic Pension </t>
  </si>
  <si>
    <t>Total arrears from Jan. 2007 to June  2011</t>
  </si>
  <si>
    <t>Type your Existing Basic Pension :</t>
  </si>
  <si>
    <t>Details of Revised (Due) Pension and Old Pension already drawn</t>
  </si>
  <si>
    <t>TABLE SHOWING EXISTING PENSION AND REVISED PENSION</t>
  </si>
  <si>
    <t xml:space="preserve">Existing Family Pension at normal rate </t>
  </si>
  <si>
    <t xml:space="preserve">Revised Family Pension at normal rate </t>
  </si>
  <si>
    <t>Net Pen</t>
  </si>
  <si>
    <t>BP</t>
  </si>
  <si>
    <t>2011 Jan</t>
  </si>
  <si>
    <t>Res Pen</t>
  </si>
  <si>
    <t>NE1</t>
  </si>
  <si>
    <t>NE2</t>
  </si>
  <si>
    <t>NE3</t>
  </si>
  <si>
    <t>NE4</t>
  </si>
  <si>
    <t>NE5</t>
  </si>
  <si>
    <t>NE6</t>
  </si>
  <si>
    <t>NE7</t>
  </si>
  <si>
    <t>NE8</t>
  </si>
  <si>
    <t>NE9</t>
  </si>
  <si>
    <t>NE10</t>
  </si>
  <si>
    <t>NE11</t>
  </si>
  <si>
    <t>CDA Scale</t>
  </si>
  <si>
    <t>Prerevised IDA Scale</t>
  </si>
  <si>
    <t>Revised IDA</t>
  </si>
  <si>
    <t>2750-70-3800-75-4400</t>
  </si>
  <si>
    <t>3050-75-3950-80-4590</t>
  </si>
  <si>
    <t>3200-85-4900</t>
  </si>
  <si>
    <t>4000-100-6000</t>
  </si>
  <si>
    <t>4500-125-7000</t>
  </si>
  <si>
    <t>5000-150-8000</t>
  </si>
  <si>
    <t>5500-175-9000</t>
  </si>
  <si>
    <t>6500-200-10500</t>
  </si>
  <si>
    <t>7800-225-11175</t>
  </si>
  <si>
    <t>7100-200-10100</t>
  </si>
  <si>
    <t>6550-185-9325</t>
  </si>
  <si>
    <t>5700-160-8100</t>
  </si>
  <si>
    <t>4720-150-6970</t>
  </si>
  <si>
    <t>4550-140-6650</t>
  </si>
  <si>
    <t>4250-130-6200</t>
  </si>
  <si>
    <t>8150-15340</t>
  </si>
  <si>
    <t>8700-16840</t>
  </si>
  <si>
    <t>9020-17430</t>
  </si>
  <si>
    <t>10900-20400</t>
  </si>
  <si>
    <t>12520-23440</t>
  </si>
  <si>
    <t>13600-25420</t>
  </si>
  <si>
    <t>14900-27850</t>
  </si>
  <si>
    <t>16370-30630</t>
  </si>
  <si>
    <t>8750-245-12245</t>
  </si>
  <si>
    <t>2650-4000</t>
  </si>
  <si>
    <t>4100-125-5975</t>
  </si>
  <si>
    <t>2610-3540</t>
  </si>
  <si>
    <t>4060-125-5935</t>
  </si>
  <si>
    <t>2550-3200</t>
  </si>
  <si>
    <t>4000-120-5800</t>
  </si>
  <si>
    <t>7760-13320</t>
  </si>
  <si>
    <t>7840-14700</t>
  </si>
  <si>
    <t>7900-14880</t>
  </si>
  <si>
    <t xml:space="preserve">10  Commutted Amount  </t>
  </si>
  <si>
    <t>d</t>
  </si>
  <si>
    <t>11   Reduced rate of Pension(new)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</si>
</sst>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0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26"/>
      <name val="Arial"/>
      <family val="2"/>
    </font>
    <font>
      <b/>
      <sz val="16"/>
      <color indexed="17"/>
      <name val="Arial"/>
      <family val="2"/>
    </font>
    <font>
      <b/>
      <sz val="18"/>
      <color indexed="17"/>
      <name val="Arial"/>
      <family val="2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b/>
      <sz val="16"/>
      <color indexed="30"/>
      <name val="Arial"/>
      <family val="2"/>
    </font>
    <font>
      <b/>
      <sz val="16"/>
      <color indexed="14"/>
      <name val="Arial"/>
      <family val="2"/>
    </font>
    <font>
      <b/>
      <sz val="12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0" fillId="24" borderId="0" xfId="0" applyFill="1" applyAlignment="1">
      <alignment/>
    </xf>
    <xf numFmtId="2" fontId="35" fillId="0" borderId="0" xfId="0" applyNumberFormat="1" applyFont="1" applyAlignment="1">
      <alignment/>
    </xf>
    <xf numFmtId="0" fontId="0" fillId="23" borderId="0" xfId="0" applyFill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6" fillId="23" borderId="0" xfId="0" applyNumberFormat="1" applyFont="1" applyFill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18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2" fontId="37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2" fontId="10" fillId="0" borderId="10" xfId="0" applyNumberFormat="1" applyFont="1" applyBorder="1" applyAlignment="1">
      <alignment/>
    </xf>
    <xf numFmtId="2" fontId="37" fillId="4" borderId="11" xfId="0" applyNumberFormat="1" applyFont="1" applyFill="1" applyBorder="1" applyAlignment="1">
      <alignment/>
    </xf>
    <xf numFmtId="2" fontId="37" fillId="7" borderId="10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0" fontId="38" fillId="0" borderId="0" xfId="0" applyFont="1" applyAlignment="1">
      <alignment/>
    </xf>
    <xf numFmtId="2" fontId="39" fillId="0" borderId="0" xfId="0" applyNumberFormat="1" applyFont="1" applyAlignment="1">
      <alignment/>
    </xf>
    <xf numFmtId="0" fontId="14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44" fillId="0" borderId="10" xfId="0" applyNumberFormat="1" applyFont="1" applyBorder="1" applyAlignment="1">
      <alignment horizontal="left"/>
    </xf>
    <xf numFmtId="2" fontId="45" fillId="0" borderId="10" xfId="0" applyNumberFormat="1" applyFont="1" applyBorder="1" applyAlignment="1">
      <alignment horizontal="left"/>
    </xf>
    <xf numFmtId="0" fontId="35" fillId="0" borderId="0" xfId="0" applyFont="1" applyAlignment="1">
      <alignment/>
    </xf>
    <xf numFmtId="0" fontId="4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16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PageLayoutView="0" workbookViewId="0" topLeftCell="A1">
      <selection activeCell="G8" sqref="G8:J8"/>
    </sheetView>
  </sheetViews>
  <sheetFormatPr defaultColWidth="9.140625" defaultRowHeight="12.75"/>
  <cols>
    <col min="4" max="4" width="14.28125" style="0" customWidth="1"/>
    <col min="5" max="5" width="12.7109375" style="0" customWidth="1"/>
    <col min="6" max="6" width="1.8515625" style="0" customWidth="1"/>
    <col min="7" max="7" width="4.7109375" style="0" customWidth="1"/>
    <col min="8" max="8" width="8.8515625" style="0" customWidth="1"/>
    <col min="9" max="9" width="7.57421875" style="0" customWidth="1"/>
    <col min="10" max="10" width="17.8515625" style="0" customWidth="1"/>
    <col min="11" max="11" width="2.140625" style="0" customWidth="1"/>
    <col min="12" max="12" width="16.7109375" style="0" customWidth="1"/>
    <col min="13" max="13" width="13.00390625" style="0" customWidth="1"/>
    <col min="16" max="16" width="15.8515625" style="0" customWidth="1"/>
    <col min="17" max="17" width="9.140625" style="23" customWidth="1"/>
  </cols>
  <sheetData>
    <row r="1" spans="2:12" ht="42" customHeight="1">
      <c r="B1" s="51" t="s">
        <v>23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4" ht="29.25" customHeight="1">
      <c r="B2" s="4"/>
      <c r="D2" s="51" t="s">
        <v>14</v>
      </c>
      <c r="E2" s="51"/>
      <c r="F2" s="51"/>
      <c r="G2" s="51"/>
      <c r="H2" s="51"/>
      <c r="I2" s="51"/>
      <c r="J2" s="51"/>
      <c r="N2" s="11"/>
    </row>
    <row r="3" spans="2:10" ht="23.25" customHeight="1">
      <c r="B3" s="3" t="s">
        <v>8</v>
      </c>
      <c r="C3" s="32"/>
      <c r="D3" s="32"/>
      <c r="E3" s="32"/>
      <c r="F3" s="32"/>
      <c r="G3" s="32"/>
      <c r="H3" s="27"/>
      <c r="I3" s="32"/>
      <c r="J3" s="32"/>
    </row>
    <row r="4" spans="2:15" ht="3.75" customHeight="1">
      <c r="B4" s="3"/>
      <c r="H4" s="3"/>
      <c r="O4" s="13"/>
    </row>
    <row r="5" spans="1:17" ht="22.5" customHeight="1">
      <c r="A5" s="41">
        <v>6</v>
      </c>
      <c r="B5" s="52" t="s">
        <v>21</v>
      </c>
      <c r="C5" s="52"/>
      <c r="D5" s="52"/>
      <c r="E5" s="34">
        <v>1000</v>
      </c>
      <c r="H5" s="44" t="s">
        <v>77</v>
      </c>
      <c r="J5" s="43"/>
      <c r="K5" s="53">
        <f>E5-O5</f>
        <v>400</v>
      </c>
      <c r="L5" s="53"/>
      <c r="N5" s="39">
        <f>E8-K5</f>
        <v>1795</v>
      </c>
      <c r="O5" s="20">
        <f>CEILING((E5*0.6),1)</f>
        <v>600</v>
      </c>
      <c r="P5" s="21"/>
      <c r="Q5" s="24"/>
    </row>
    <row r="6" spans="2:16" ht="22.5" customHeight="1">
      <c r="B6" s="3" t="s">
        <v>17</v>
      </c>
      <c r="E6" s="29">
        <f>E5*0.688</f>
        <v>688</v>
      </c>
      <c r="H6" s="3"/>
      <c r="M6" s="19"/>
      <c r="N6" s="33"/>
      <c r="O6" t="s">
        <v>15</v>
      </c>
      <c r="P6" s="22"/>
    </row>
    <row r="7" spans="2:17" ht="26.25" customHeight="1">
      <c r="B7" s="55" t="s">
        <v>18</v>
      </c>
      <c r="C7" s="55"/>
      <c r="D7" s="55"/>
      <c r="E7" s="25">
        <f>SUM(E5+E6)*0.3</f>
        <v>506.4</v>
      </c>
      <c r="H7" s="54"/>
      <c r="I7" s="54"/>
      <c r="J7" s="54"/>
      <c r="K7" s="54"/>
      <c r="L7" s="16"/>
      <c r="N7" s="3"/>
      <c r="P7" s="21"/>
      <c r="Q7" s="24"/>
    </row>
    <row r="8" spans="1:16" ht="48" customHeight="1" thickBot="1">
      <c r="A8" s="42">
        <v>9</v>
      </c>
      <c r="B8" s="3" t="s">
        <v>19</v>
      </c>
      <c r="E8" s="36">
        <f>CEILING((E5*2.1944),1)</f>
        <v>2195</v>
      </c>
      <c r="G8" s="48" t="s">
        <v>79</v>
      </c>
      <c r="H8" s="48"/>
      <c r="I8" s="48"/>
      <c r="J8" s="48"/>
      <c r="K8" s="27"/>
      <c r="L8" s="30">
        <f>E8-K5</f>
        <v>1795</v>
      </c>
      <c r="P8" s="22"/>
    </row>
    <row r="9" spans="8:16" ht="10.5" customHeight="1" hidden="1">
      <c r="H9" s="3"/>
      <c r="L9" s="9"/>
      <c r="P9" s="22"/>
    </row>
    <row r="10" spans="1:17" ht="40.5" customHeight="1" thickBot="1">
      <c r="A10" s="6"/>
      <c r="B10" s="49" t="s">
        <v>20</v>
      </c>
      <c r="C10" s="49"/>
      <c r="D10" s="49"/>
      <c r="E10" s="49"/>
      <c r="F10" s="49"/>
      <c r="G10" s="49"/>
      <c r="H10" s="49"/>
      <c r="I10" s="49"/>
      <c r="J10" s="49"/>
      <c r="L10" s="35">
        <f>L85</f>
        <v>32688</v>
      </c>
      <c r="N10" s="18"/>
      <c r="O10" s="9"/>
      <c r="P10" s="21"/>
      <c r="Q10" s="24"/>
    </row>
    <row r="11" spans="1:17" ht="25.5" customHeight="1">
      <c r="A11" s="6"/>
      <c r="B11" s="31"/>
      <c r="C11" s="31"/>
      <c r="D11" s="31"/>
      <c r="E11" s="31"/>
      <c r="F11" s="31"/>
      <c r="G11" s="31"/>
      <c r="H11" s="31"/>
      <c r="I11" s="31"/>
      <c r="J11" s="31"/>
      <c r="L11" s="28"/>
      <c r="N11" s="18"/>
      <c r="O11" s="9"/>
      <c r="P11" s="21"/>
      <c r="Q11" s="24"/>
    </row>
    <row r="12" spans="1:17" ht="25.5" customHeight="1">
      <c r="A12" s="6"/>
      <c r="B12" s="49" t="s">
        <v>24</v>
      </c>
      <c r="C12" s="49"/>
      <c r="D12" s="49"/>
      <c r="E12" s="49"/>
      <c r="F12" s="49"/>
      <c r="G12" s="49"/>
      <c r="H12" s="49"/>
      <c r="I12" s="49"/>
      <c r="J12" s="46">
        <v>1000</v>
      </c>
      <c r="L12" s="28">
        <f>3978+3978</f>
        <v>7956</v>
      </c>
      <c r="N12" s="18"/>
      <c r="O12" s="9"/>
      <c r="P12" s="21"/>
      <c r="Q12" s="24"/>
    </row>
    <row r="13" spans="1:17" ht="25.5" customHeight="1">
      <c r="A13" s="42" t="s">
        <v>78</v>
      </c>
      <c r="B13" s="49" t="s">
        <v>25</v>
      </c>
      <c r="C13" s="49"/>
      <c r="D13" s="49"/>
      <c r="E13" s="49"/>
      <c r="F13" s="49"/>
      <c r="G13" s="49"/>
      <c r="H13" s="49"/>
      <c r="I13" s="49"/>
      <c r="J13" s="45">
        <f>CEILING((J12*2.1944),1)</f>
        <v>2195</v>
      </c>
      <c r="L13" s="28">
        <f>L12*0.3</f>
        <v>2386.7999999999997</v>
      </c>
      <c r="N13" s="18"/>
      <c r="O13" s="9"/>
      <c r="P13" s="21"/>
      <c r="Q13" s="24"/>
    </row>
    <row r="14" spans="1:17" ht="25.5" customHeight="1">
      <c r="A14" s="6"/>
      <c r="B14" s="31"/>
      <c r="C14" s="31"/>
      <c r="D14" s="31"/>
      <c r="E14" s="31"/>
      <c r="F14" s="31"/>
      <c r="G14" s="31"/>
      <c r="H14" s="31"/>
      <c r="I14" s="31"/>
      <c r="J14" s="31"/>
      <c r="L14" s="28"/>
      <c r="N14" s="18"/>
      <c r="O14" s="9"/>
      <c r="P14" s="21"/>
      <c r="Q14" s="24"/>
    </row>
    <row r="15" spans="1:17" ht="25.5" customHeight="1">
      <c r="A15" s="6"/>
      <c r="B15" s="31"/>
      <c r="C15" s="31"/>
      <c r="D15" s="31"/>
      <c r="E15" s="31"/>
      <c r="F15" s="31"/>
      <c r="G15" s="31"/>
      <c r="H15" s="31"/>
      <c r="I15" s="31"/>
      <c r="J15" s="31"/>
      <c r="L15" s="28"/>
      <c r="N15" s="18"/>
      <c r="O15" s="9"/>
      <c r="P15" s="21"/>
      <c r="Q15" s="24"/>
    </row>
    <row r="16" spans="1:17" ht="25.5" customHeight="1">
      <c r="A16" s="6"/>
      <c r="B16" s="31"/>
      <c r="C16" s="31"/>
      <c r="D16" s="31"/>
      <c r="E16" s="31"/>
      <c r="F16" s="31"/>
      <c r="G16" s="31"/>
      <c r="H16" s="31"/>
      <c r="I16" s="31"/>
      <c r="J16" s="31"/>
      <c r="L16" s="28"/>
      <c r="N16" s="18"/>
      <c r="O16" s="9"/>
      <c r="P16" s="21"/>
      <c r="Q16" s="24"/>
    </row>
    <row r="17" spans="1:17" ht="25.5" customHeight="1">
      <c r="A17" s="6"/>
      <c r="B17" s="31"/>
      <c r="C17" s="31"/>
      <c r="D17" s="31"/>
      <c r="E17" s="31"/>
      <c r="F17" s="31"/>
      <c r="G17" s="31"/>
      <c r="H17" s="31"/>
      <c r="I17" s="31"/>
      <c r="J17" s="31"/>
      <c r="L17" s="28"/>
      <c r="N17" s="18"/>
      <c r="O17" s="9"/>
      <c r="P17" s="21"/>
      <c r="Q17" s="24"/>
    </row>
    <row r="18" spans="1:17" ht="25.5" customHeight="1">
      <c r="A18" s="6"/>
      <c r="B18" s="31"/>
      <c r="C18" s="31"/>
      <c r="D18" s="31"/>
      <c r="E18" s="31"/>
      <c r="F18" s="31"/>
      <c r="G18" s="31"/>
      <c r="H18" s="31"/>
      <c r="I18" s="31"/>
      <c r="J18" s="31"/>
      <c r="L18" s="28"/>
      <c r="N18" s="18"/>
      <c r="O18" s="9"/>
      <c r="P18" s="21"/>
      <c r="Q18" s="24"/>
    </row>
    <row r="19" spans="1:17" ht="25.5" customHeight="1">
      <c r="A19" s="6"/>
      <c r="B19" s="31"/>
      <c r="C19" s="31"/>
      <c r="D19" s="31"/>
      <c r="E19" s="31"/>
      <c r="F19" s="31"/>
      <c r="G19" s="31"/>
      <c r="H19" s="31"/>
      <c r="I19" s="31"/>
      <c r="J19" s="31"/>
      <c r="L19" s="28"/>
      <c r="N19" s="18"/>
      <c r="O19" s="9"/>
      <c r="P19" s="21"/>
      <c r="Q19" s="24"/>
    </row>
    <row r="20" spans="1:17" ht="25.5" customHeight="1">
      <c r="A20" s="6"/>
      <c r="B20" s="31"/>
      <c r="C20" s="31"/>
      <c r="D20" s="31"/>
      <c r="E20" s="31"/>
      <c r="F20" s="31"/>
      <c r="G20" s="31"/>
      <c r="H20" s="31"/>
      <c r="I20" s="31"/>
      <c r="J20" s="31"/>
      <c r="L20" s="28"/>
      <c r="N20" s="18"/>
      <c r="O20" s="9"/>
      <c r="P20" s="21"/>
      <c r="Q20" s="24"/>
    </row>
    <row r="21" spans="1:17" ht="25.5" customHeight="1">
      <c r="A21" s="6"/>
      <c r="B21" s="31"/>
      <c r="C21" s="31"/>
      <c r="D21" s="31"/>
      <c r="E21" s="31"/>
      <c r="F21" s="31"/>
      <c r="G21" s="31"/>
      <c r="H21" s="31"/>
      <c r="I21" s="31"/>
      <c r="J21" s="31"/>
      <c r="L21" s="28"/>
      <c r="N21" s="18"/>
      <c r="O21" s="9"/>
      <c r="P21" s="21"/>
      <c r="Q21" s="24"/>
    </row>
    <row r="22" spans="1:17" ht="25.5" customHeight="1">
      <c r="A22" s="6"/>
      <c r="B22" s="31"/>
      <c r="C22" s="31"/>
      <c r="D22" s="31"/>
      <c r="E22" s="31"/>
      <c r="F22" s="31"/>
      <c r="G22" s="31"/>
      <c r="H22" s="31"/>
      <c r="I22" s="31"/>
      <c r="J22" s="31"/>
      <c r="L22" s="28"/>
      <c r="N22" s="18"/>
      <c r="O22" s="9"/>
      <c r="P22" s="21"/>
      <c r="Q22" s="24"/>
    </row>
    <row r="23" spans="1:17" ht="25.5" customHeight="1">
      <c r="A23" s="6"/>
      <c r="B23" s="31"/>
      <c r="C23" s="31"/>
      <c r="D23" s="31"/>
      <c r="E23" s="31"/>
      <c r="F23" s="31"/>
      <c r="G23" s="31"/>
      <c r="H23" s="31"/>
      <c r="I23" s="31"/>
      <c r="J23" s="31"/>
      <c r="L23" s="28"/>
      <c r="N23" s="18"/>
      <c r="O23" s="9"/>
      <c r="P23" s="21"/>
      <c r="Q23" s="24"/>
    </row>
    <row r="24" spans="1:17" ht="25.5" customHeight="1">
      <c r="A24" s="6"/>
      <c r="B24" s="31"/>
      <c r="C24" s="31"/>
      <c r="D24" s="31"/>
      <c r="E24" s="31"/>
      <c r="F24" s="31"/>
      <c r="G24" s="31"/>
      <c r="H24" s="31"/>
      <c r="I24" s="31"/>
      <c r="J24" s="31"/>
      <c r="L24" s="28"/>
      <c r="N24" s="18"/>
      <c r="O24" s="9"/>
      <c r="P24" s="21"/>
      <c r="Q24" s="24"/>
    </row>
    <row r="25" spans="1:17" ht="25.5" customHeight="1">
      <c r="A25" s="6"/>
      <c r="B25" s="50" t="s">
        <v>22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N25" s="18"/>
      <c r="O25" s="9"/>
      <c r="P25" s="21"/>
      <c r="Q25" s="24"/>
    </row>
    <row r="26" spans="2:17" ht="21" customHeight="1">
      <c r="B26" s="2"/>
      <c r="C26" s="9" t="s">
        <v>0</v>
      </c>
      <c r="J26" s="8" t="s">
        <v>4</v>
      </c>
      <c r="P26" s="26"/>
      <c r="Q26" s="24"/>
    </row>
    <row r="27" spans="2:13" ht="12.75">
      <c r="B27" s="2" t="s">
        <v>5</v>
      </c>
      <c r="C27" s="2"/>
      <c r="G27" s="7" t="s">
        <v>6</v>
      </c>
      <c r="H27" s="2"/>
      <c r="M27" s="5"/>
    </row>
    <row r="28" spans="2:14" ht="12.75">
      <c r="B28" s="2" t="s">
        <v>10</v>
      </c>
      <c r="C28" s="7" t="s">
        <v>11</v>
      </c>
      <c r="G28" s="7" t="s">
        <v>13</v>
      </c>
      <c r="H28" s="7" t="s">
        <v>11</v>
      </c>
      <c r="M28" s="5"/>
      <c r="N28" s="14"/>
    </row>
    <row r="29" spans="1:14" ht="12.75">
      <c r="A29" t="s">
        <v>1</v>
      </c>
      <c r="B29" s="2" t="s">
        <v>9</v>
      </c>
      <c r="C29" s="7" t="s">
        <v>9</v>
      </c>
      <c r="D29" s="7" t="s">
        <v>12</v>
      </c>
      <c r="E29" s="2" t="s">
        <v>3</v>
      </c>
      <c r="G29" s="2" t="s">
        <v>9</v>
      </c>
      <c r="H29" s="7" t="s">
        <v>9</v>
      </c>
      <c r="I29" s="7" t="s">
        <v>2</v>
      </c>
      <c r="J29" s="2" t="s">
        <v>3</v>
      </c>
      <c r="L29" t="s">
        <v>7</v>
      </c>
      <c r="N29" s="14"/>
    </row>
    <row r="30" ht="6" customHeight="1"/>
    <row r="31" spans="1:12" ht="12.75">
      <c r="A31" s="1">
        <v>39083</v>
      </c>
      <c r="B31" s="18">
        <f>$E$8</f>
        <v>2195</v>
      </c>
      <c r="C31" s="19">
        <f>$E$8-$K$5</f>
        <v>1795</v>
      </c>
      <c r="D31">
        <f>ROUNDUP((B31*0),0)</f>
        <v>0</v>
      </c>
      <c r="E31">
        <f>C31+D31</f>
        <v>1795</v>
      </c>
      <c r="F31" s="15"/>
      <c r="G31">
        <f>$E$5</f>
        <v>1000</v>
      </c>
      <c r="H31">
        <f>$E$5-$K$5</f>
        <v>600</v>
      </c>
      <c r="I31">
        <f>ROUNDUP((G31*0.688),0)</f>
        <v>688</v>
      </c>
      <c r="J31">
        <f>H31+I31</f>
        <v>1288</v>
      </c>
      <c r="L31">
        <f>E31-J31</f>
        <v>507</v>
      </c>
    </row>
    <row r="32" spans="1:15" ht="12.75">
      <c r="A32" s="1">
        <v>39114</v>
      </c>
      <c r="B32" s="18">
        <f aca="true" t="shared" si="0" ref="B32:B84">$E$8</f>
        <v>2195</v>
      </c>
      <c r="C32" s="19">
        <f aca="true" t="shared" si="1" ref="C32:C84">$E$8-$K$5</f>
        <v>1795</v>
      </c>
      <c r="D32">
        <f>ROUNDUP((B32*0),0)</f>
        <v>0</v>
      </c>
      <c r="E32">
        <f aca="true" t="shared" si="2" ref="E32:E66">C32+D32</f>
        <v>1795</v>
      </c>
      <c r="F32" s="15"/>
      <c r="G32">
        <f aca="true" t="shared" si="3" ref="G32:G84">$E$5</f>
        <v>1000</v>
      </c>
      <c r="H32">
        <f aca="true" t="shared" si="4" ref="H32:H84">$E$5-$K$5</f>
        <v>600</v>
      </c>
      <c r="I32">
        <f>ROUNDUP((G32*0.688),0)</f>
        <v>688</v>
      </c>
      <c r="J32">
        <f aca="true" t="shared" si="5" ref="J32:J56">H32+I32</f>
        <v>1288</v>
      </c>
      <c r="L32">
        <f aca="true" t="shared" si="6" ref="L32:L66">E32-J32</f>
        <v>507</v>
      </c>
      <c r="N32" s="9"/>
      <c r="O32" s="17"/>
    </row>
    <row r="33" spans="1:12" ht="12.75">
      <c r="A33" s="1">
        <v>39142</v>
      </c>
      <c r="B33" s="18">
        <f t="shared" si="0"/>
        <v>2195</v>
      </c>
      <c r="C33" s="19">
        <f t="shared" si="1"/>
        <v>1795</v>
      </c>
      <c r="D33">
        <f>ROUNDUP((B33*0),0)</f>
        <v>0</v>
      </c>
      <c r="E33">
        <f t="shared" si="2"/>
        <v>1795</v>
      </c>
      <c r="F33" s="15"/>
      <c r="G33">
        <f t="shared" si="3"/>
        <v>1000</v>
      </c>
      <c r="H33">
        <f t="shared" si="4"/>
        <v>600</v>
      </c>
      <c r="I33">
        <f>ROUNDUP((G33*0.688),0)</f>
        <v>688</v>
      </c>
      <c r="J33">
        <f t="shared" si="5"/>
        <v>1288</v>
      </c>
      <c r="L33">
        <f t="shared" si="6"/>
        <v>507</v>
      </c>
    </row>
    <row r="34" spans="1:12" ht="12.75">
      <c r="A34" s="1">
        <v>39173</v>
      </c>
      <c r="B34" s="18">
        <f t="shared" si="0"/>
        <v>2195</v>
      </c>
      <c r="C34" s="19">
        <f t="shared" si="1"/>
        <v>1795</v>
      </c>
      <c r="D34">
        <f>ROUNDUP((B34*0.008),0)</f>
        <v>18</v>
      </c>
      <c r="E34">
        <f t="shared" si="2"/>
        <v>1813</v>
      </c>
      <c r="F34" s="15"/>
      <c r="G34">
        <f t="shared" si="3"/>
        <v>1000</v>
      </c>
      <c r="H34">
        <f t="shared" si="4"/>
        <v>600</v>
      </c>
      <c r="I34">
        <f>ROUNDUP((G34*0.702),0)</f>
        <v>702</v>
      </c>
      <c r="J34">
        <f t="shared" si="5"/>
        <v>1302</v>
      </c>
      <c r="L34">
        <f t="shared" si="6"/>
        <v>511</v>
      </c>
    </row>
    <row r="35" spans="1:12" ht="12.75">
      <c r="A35" s="1">
        <v>39203</v>
      </c>
      <c r="B35" s="18">
        <f t="shared" si="0"/>
        <v>2195</v>
      </c>
      <c r="C35" s="19">
        <f t="shared" si="1"/>
        <v>1795</v>
      </c>
      <c r="D35">
        <f>ROUNDUP((B35*0.008),0)</f>
        <v>18</v>
      </c>
      <c r="E35">
        <f t="shared" si="2"/>
        <v>1813</v>
      </c>
      <c r="F35" s="15"/>
      <c r="G35">
        <f t="shared" si="3"/>
        <v>1000</v>
      </c>
      <c r="H35">
        <f t="shared" si="4"/>
        <v>600</v>
      </c>
      <c r="I35">
        <f>ROUNDUP((G35*0.702),0)</f>
        <v>702</v>
      </c>
      <c r="J35">
        <f t="shared" si="5"/>
        <v>1302</v>
      </c>
      <c r="L35">
        <f t="shared" si="6"/>
        <v>511</v>
      </c>
    </row>
    <row r="36" spans="1:12" ht="12.75">
      <c r="A36" s="1">
        <v>39234</v>
      </c>
      <c r="B36" s="18">
        <f t="shared" si="0"/>
        <v>2195</v>
      </c>
      <c r="C36" s="19">
        <f t="shared" si="1"/>
        <v>1795</v>
      </c>
      <c r="D36">
        <f>ROUNDUP((B36*0.008),0)</f>
        <v>18</v>
      </c>
      <c r="E36">
        <f t="shared" si="2"/>
        <v>1813</v>
      </c>
      <c r="F36" s="15"/>
      <c r="G36">
        <f t="shared" si="3"/>
        <v>1000</v>
      </c>
      <c r="H36">
        <f t="shared" si="4"/>
        <v>600</v>
      </c>
      <c r="I36">
        <f>ROUNDUP((G36*0.702),0)</f>
        <v>702</v>
      </c>
      <c r="J36">
        <f t="shared" si="5"/>
        <v>1302</v>
      </c>
      <c r="L36">
        <f t="shared" si="6"/>
        <v>511</v>
      </c>
    </row>
    <row r="37" spans="1:12" ht="12.75">
      <c r="A37" s="1">
        <v>39264</v>
      </c>
      <c r="B37" s="18">
        <f t="shared" si="0"/>
        <v>2195</v>
      </c>
      <c r="C37" s="19">
        <f t="shared" si="1"/>
        <v>1795</v>
      </c>
      <c r="D37">
        <f>ROUNDUP((B37*0.013),0)</f>
        <v>29</v>
      </c>
      <c r="E37">
        <f t="shared" si="2"/>
        <v>1824</v>
      </c>
      <c r="F37" s="15"/>
      <c r="G37">
        <f t="shared" si="3"/>
        <v>1000</v>
      </c>
      <c r="H37">
        <f t="shared" si="4"/>
        <v>600</v>
      </c>
      <c r="I37">
        <f>ROUNDUP((G37*0.711),0)</f>
        <v>711</v>
      </c>
      <c r="J37">
        <f t="shared" si="5"/>
        <v>1311</v>
      </c>
      <c r="L37">
        <f t="shared" si="6"/>
        <v>513</v>
      </c>
    </row>
    <row r="38" spans="1:12" ht="12.75">
      <c r="A38" s="1">
        <v>39295</v>
      </c>
      <c r="B38" s="18">
        <f t="shared" si="0"/>
        <v>2195</v>
      </c>
      <c r="C38" s="19">
        <f t="shared" si="1"/>
        <v>1795</v>
      </c>
      <c r="D38">
        <f>ROUNDUP((B38*0.013),0)</f>
        <v>29</v>
      </c>
      <c r="E38">
        <f t="shared" si="2"/>
        <v>1824</v>
      </c>
      <c r="F38" s="15"/>
      <c r="G38">
        <f t="shared" si="3"/>
        <v>1000</v>
      </c>
      <c r="H38">
        <f t="shared" si="4"/>
        <v>600</v>
      </c>
      <c r="I38">
        <f>ROUNDUP((G38*0.711),0)</f>
        <v>711</v>
      </c>
      <c r="J38">
        <f t="shared" si="5"/>
        <v>1311</v>
      </c>
      <c r="L38">
        <f t="shared" si="6"/>
        <v>513</v>
      </c>
    </row>
    <row r="39" spans="1:12" ht="12.75">
      <c r="A39" s="1">
        <v>39326</v>
      </c>
      <c r="B39" s="18">
        <f t="shared" si="0"/>
        <v>2195</v>
      </c>
      <c r="C39" s="19">
        <f t="shared" si="1"/>
        <v>1795</v>
      </c>
      <c r="D39">
        <f>ROUNDUP((B39*0.013),0)</f>
        <v>29</v>
      </c>
      <c r="E39">
        <f t="shared" si="2"/>
        <v>1824</v>
      </c>
      <c r="F39" s="15"/>
      <c r="G39">
        <f t="shared" si="3"/>
        <v>1000</v>
      </c>
      <c r="H39">
        <f t="shared" si="4"/>
        <v>600</v>
      </c>
      <c r="I39">
        <f>ROUNDUP((G39*0.711),0)</f>
        <v>711</v>
      </c>
      <c r="J39">
        <f t="shared" si="5"/>
        <v>1311</v>
      </c>
      <c r="L39">
        <f t="shared" si="6"/>
        <v>513</v>
      </c>
    </row>
    <row r="40" spans="1:12" ht="12.75">
      <c r="A40" s="1">
        <v>39356</v>
      </c>
      <c r="B40" s="18">
        <f t="shared" si="0"/>
        <v>2195</v>
      </c>
      <c r="C40" s="19">
        <f t="shared" si="1"/>
        <v>1795</v>
      </c>
      <c r="D40">
        <f>ROUNDUP((B40*0.042),0)</f>
        <v>93</v>
      </c>
      <c r="E40">
        <f t="shared" si="2"/>
        <v>1888</v>
      </c>
      <c r="F40" s="15"/>
      <c r="G40">
        <f t="shared" si="3"/>
        <v>1000</v>
      </c>
      <c r="H40">
        <f t="shared" si="4"/>
        <v>600</v>
      </c>
      <c r="I40">
        <f>ROUNDUP((G40*0.76),0)</f>
        <v>760</v>
      </c>
      <c r="J40">
        <f t="shared" si="5"/>
        <v>1360</v>
      </c>
      <c r="L40">
        <f t="shared" si="6"/>
        <v>528</v>
      </c>
    </row>
    <row r="41" spans="1:12" ht="12.75">
      <c r="A41" s="1">
        <v>39387</v>
      </c>
      <c r="B41" s="18">
        <f t="shared" si="0"/>
        <v>2195</v>
      </c>
      <c r="C41" s="19">
        <f t="shared" si="1"/>
        <v>1795</v>
      </c>
      <c r="D41">
        <f>ROUNDUP((B41*0.042),0)</f>
        <v>93</v>
      </c>
      <c r="E41">
        <f t="shared" si="2"/>
        <v>1888</v>
      </c>
      <c r="F41" s="15"/>
      <c r="G41">
        <f t="shared" si="3"/>
        <v>1000</v>
      </c>
      <c r="H41">
        <f t="shared" si="4"/>
        <v>600</v>
      </c>
      <c r="I41">
        <f>ROUNDUP((G41*0.76),0)</f>
        <v>760</v>
      </c>
      <c r="J41">
        <f t="shared" si="5"/>
        <v>1360</v>
      </c>
      <c r="L41">
        <f t="shared" si="6"/>
        <v>528</v>
      </c>
    </row>
    <row r="42" spans="1:12" ht="12.75">
      <c r="A42" s="1">
        <v>39417</v>
      </c>
      <c r="B42" s="18">
        <f t="shared" si="0"/>
        <v>2195</v>
      </c>
      <c r="C42" s="19">
        <f t="shared" si="1"/>
        <v>1795</v>
      </c>
      <c r="D42">
        <f>ROUNDUP((B42*0.042),0)</f>
        <v>93</v>
      </c>
      <c r="E42">
        <f t="shared" si="2"/>
        <v>1888</v>
      </c>
      <c r="F42" s="15"/>
      <c r="G42">
        <f t="shared" si="3"/>
        <v>1000</v>
      </c>
      <c r="H42">
        <f t="shared" si="4"/>
        <v>600</v>
      </c>
      <c r="I42">
        <f>ROUNDUP((G42*0.76),0)</f>
        <v>760</v>
      </c>
      <c r="J42">
        <f t="shared" si="5"/>
        <v>1360</v>
      </c>
      <c r="L42">
        <f t="shared" si="6"/>
        <v>528</v>
      </c>
    </row>
    <row r="43" spans="1:12" ht="12.75">
      <c r="A43" s="1">
        <v>39448</v>
      </c>
      <c r="B43" s="18">
        <f t="shared" si="0"/>
        <v>2195</v>
      </c>
      <c r="C43" s="19">
        <f t="shared" si="1"/>
        <v>1795</v>
      </c>
      <c r="D43">
        <f>ROUNDUP((B43*0.058),0)</f>
        <v>128</v>
      </c>
      <c r="E43">
        <f t="shared" si="2"/>
        <v>1923</v>
      </c>
      <c r="F43" s="15"/>
      <c r="G43">
        <f t="shared" si="3"/>
        <v>1000</v>
      </c>
      <c r="H43">
        <f t="shared" si="4"/>
        <v>600</v>
      </c>
      <c r="I43">
        <f>ROUNDUP((G43*0.786),0)</f>
        <v>786</v>
      </c>
      <c r="J43">
        <f t="shared" si="5"/>
        <v>1386</v>
      </c>
      <c r="L43">
        <f t="shared" si="6"/>
        <v>537</v>
      </c>
    </row>
    <row r="44" spans="1:14" ht="12.75">
      <c r="A44" s="1">
        <v>39479</v>
      </c>
      <c r="B44" s="18">
        <f t="shared" si="0"/>
        <v>2195</v>
      </c>
      <c r="C44" s="19">
        <f t="shared" si="1"/>
        <v>1795</v>
      </c>
      <c r="D44">
        <f>ROUNDUP((B44*0.058),0)</f>
        <v>128</v>
      </c>
      <c r="E44">
        <f t="shared" si="2"/>
        <v>1923</v>
      </c>
      <c r="F44" s="15"/>
      <c r="G44">
        <f t="shared" si="3"/>
        <v>1000</v>
      </c>
      <c r="H44">
        <f t="shared" si="4"/>
        <v>600</v>
      </c>
      <c r="I44">
        <f>ROUNDUP((G44*0.786),0)</f>
        <v>786</v>
      </c>
      <c r="J44">
        <f t="shared" si="5"/>
        <v>1386</v>
      </c>
      <c r="L44">
        <f t="shared" si="6"/>
        <v>537</v>
      </c>
      <c r="N44" s="9"/>
    </row>
    <row r="45" spans="1:12" ht="12.75">
      <c r="A45" s="1">
        <v>39508</v>
      </c>
      <c r="B45" s="18">
        <f t="shared" si="0"/>
        <v>2195</v>
      </c>
      <c r="C45" s="19">
        <f t="shared" si="1"/>
        <v>1795</v>
      </c>
      <c r="D45">
        <f>ROUNDUP((B45*0.058),0)</f>
        <v>128</v>
      </c>
      <c r="E45">
        <f t="shared" si="2"/>
        <v>1923</v>
      </c>
      <c r="F45" s="15"/>
      <c r="G45">
        <f t="shared" si="3"/>
        <v>1000</v>
      </c>
      <c r="H45">
        <f t="shared" si="4"/>
        <v>600</v>
      </c>
      <c r="I45">
        <f>ROUNDUP((G45*0.786),0)</f>
        <v>786</v>
      </c>
      <c r="J45">
        <f t="shared" si="5"/>
        <v>1386</v>
      </c>
      <c r="L45">
        <f t="shared" si="6"/>
        <v>537</v>
      </c>
    </row>
    <row r="46" spans="1:12" ht="12.75">
      <c r="A46" s="1">
        <v>39539</v>
      </c>
      <c r="B46" s="18">
        <f t="shared" si="0"/>
        <v>2195</v>
      </c>
      <c r="C46" s="19">
        <f t="shared" si="1"/>
        <v>1795</v>
      </c>
      <c r="D46">
        <f>ROUNDUP((B46*0.063),0)</f>
        <v>139</v>
      </c>
      <c r="E46">
        <f t="shared" si="2"/>
        <v>1934</v>
      </c>
      <c r="F46" s="15"/>
      <c r="G46">
        <f t="shared" si="3"/>
        <v>1000</v>
      </c>
      <c r="H46">
        <f t="shared" si="4"/>
        <v>600</v>
      </c>
      <c r="I46">
        <f>ROUNDUP((G46*0.794),0)</f>
        <v>794</v>
      </c>
      <c r="J46">
        <f t="shared" si="5"/>
        <v>1394</v>
      </c>
      <c r="L46">
        <f t="shared" si="6"/>
        <v>540</v>
      </c>
    </row>
    <row r="47" spans="1:12" ht="12.75">
      <c r="A47" s="1">
        <v>39569</v>
      </c>
      <c r="B47" s="18">
        <f t="shared" si="0"/>
        <v>2195</v>
      </c>
      <c r="C47" s="19">
        <f t="shared" si="1"/>
        <v>1795</v>
      </c>
      <c r="D47">
        <f>ROUNDUP((B47*0.063),0)</f>
        <v>139</v>
      </c>
      <c r="E47">
        <f t="shared" si="2"/>
        <v>1934</v>
      </c>
      <c r="F47" s="15"/>
      <c r="G47">
        <f t="shared" si="3"/>
        <v>1000</v>
      </c>
      <c r="H47">
        <f t="shared" si="4"/>
        <v>600</v>
      </c>
      <c r="I47">
        <f>ROUNDUP((G47*0.794),0)</f>
        <v>794</v>
      </c>
      <c r="J47">
        <f t="shared" si="5"/>
        <v>1394</v>
      </c>
      <c r="L47">
        <f t="shared" si="6"/>
        <v>540</v>
      </c>
    </row>
    <row r="48" spans="1:12" ht="12.75">
      <c r="A48" s="1">
        <v>39600</v>
      </c>
      <c r="B48" s="18">
        <f t="shared" si="0"/>
        <v>2195</v>
      </c>
      <c r="C48" s="19">
        <f t="shared" si="1"/>
        <v>1795</v>
      </c>
      <c r="D48">
        <f>ROUNDUP((B48*0.063),0)</f>
        <v>139</v>
      </c>
      <c r="E48">
        <f t="shared" si="2"/>
        <v>1934</v>
      </c>
      <c r="F48" s="15"/>
      <c r="G48">
        <f t="shared" si="3"/>
        <v>1000</v>
      </c>
      <c r="H48">
        <f t="shared" si="4"/>
        <v>600</v>
      </c>
      <c r="I48">
        <f>ROUNDUP((G48*0.794),0)</f>
        <v>794</v>
      </c>
      <c r="J48">
        <f t="shared" si="5"/>
        <v>1394</v>
      </c>
      <c r="L48">
        <f t="shared" si="6"/>
        <v>540</v>
      </c>
    </row>
    <row r="49" spans="1:12" ht="12.75">
      <c r="A49" s="1">
        <v>39630</v>
      </c>
      <c r="B49" s="18">
        <f t="shared" si="0"/>
        <v>2195</v>
      </c>
      <c r="C49" s="19">
        <f t="shared" si="1"/>
        <v>1795</v>
      </c>
      <c r="D49">
        <f>ROUNDUP((B49*0.092),0)</f>
        <v>202</v>
      </c>
      <c r="E49">
        <f t="shared" si="2"/>
        <v>1997</v>
      </c>
      <c r="F49" s="15"/>
      <c r="G49">
        <f t="shared" si="3"/>
        <v>1000</v>
      </c>
      <c r="H49">
        <f t="shared" si="4"/>
        <v>600</v>
      </c>
      <c r="I49">
        <f>ROUNDUP((G49*0.844),0)</f>
        <v>844</v>
      </c>
      <c r="J49">
        <f t="shared" si="5"/>
        <v>1444</v>
      </c>
      <c r="L49">
        <f t="shared" si="6"/>
        <v>553</v>
      </c>
    </row>
    <row r="50" spans="1:12" ht="12.75">
      <c r="A50" s="1">
        <v>39661</v>
      </c>
      <c r="B50" s="18">
        <f t="shared" si="0"/>
        <v>2195</v>
      </c>
      <c r="C50" s="19">
        <f t="shared" si="1"/>
        <v>1795</v>
      </c>
      <c r="D50">
        <f>ROUNDUP((B50*0.092),0)</f>
        <v>202</v>
      </c>
      <c r="E50">
        <f t="shared" si="2"/>
        <v>1997</v>
      </c>
      <c r="F50" s="15"/>
      <c r="G50">
        <f t="shared" si="3"/>
        <v>1000</v>
      </c>
      <c r="H50">
        <f t="shared" si="4"/>
        <v>600</v>
      </c>
      <c r="I50">
        <f>ROUNDUP((G50*0.844),0)</f>
        <v>844</v>
      </c>
      <c r="J50">
        <f t="shared" si="5"/>
        <v>1444</v>
      </c>
      <c r="L50">
        <f t="shared" si="6"/>
        <v>553</v>
      </c>
    </row>
    <row r="51" spans="1:12" ht="12.75">
      <c r="A51" s="1">
        <v>39692</v>
      </c>
      <c r="B51" s="18">
        <f t="shared" si="0"/>
        <v>2195</v>
      </c>
      <c r="C51" s="19">
        <f t="shared" si="1"/>
        <v>1795</v>
      </c>
      <c r="D51">
        <f>ROUNDUP((B51*0.092),0)</f>
        <v>202</v>
      </c>
      <c r="E51">
        <f t="shared" si="2"/>
        <v>1997</v>
      </c>
      <c r="F51" s="15"/>
      <c r="G51">
        <f t="shared" si="3"/>
        <v>1000</v>
      </c>
      <c r="H51">
        <f t="shared" si="4"/>
        <v>600</v>
      </c>
      <c r="I51">
        <f>ROUNDUP((G51*0.844),0)</f>
        <v>844</v>
      </c>
      <c r="J51">
        <f t="shared" si="5"/>
        <v>1444</v>
      </c>
      <c r="L51">
        <f t="shared" si="6"/>
        <v>553</v>
      </c>
    </row>
    <row r="52" spans="1:12" ht="12.75">
      <c r="A52" s="12">
        <v>39729</v>
      </c>
      <c r="B52" s="18">
        <f t="shared" si="0"/>
        <v>2195</v>
      </c>
      <c r="C52" s="19">
        <f t="shared" si="1"/>
        <v>1795</v>
      </c>
      <c r="D52">
        <f>ROUNDUP((B52*0.129),0)</f>
        <v>284</v>
      </c>
      <c r="E52">
        <f t="shared" si="2"/>
        <v>2079</v>
      </c>
      <c r="F52" s="15"/>
      <c r="G52">
        <f t="shared" si="3"/>
        <v>1000</v>
      </c>
      <c r="H52">
        <f t="shared" si="4"/>
        <v>600</v>
      </c>
      <c r="I52">
        <f>ROUNDUP((G52*0.906),0)</f>
        <v>906</v>
      </c>
      <c r="J52">
        <f t="shared" si="5"/>
        <v>1506</v>
      </c>
      <c r="L52">
        <f t="shared" si="6"/>
        <v>573</v>
      </c>
    </row>
    <row r="53" spans="1:12" ht="12.75">
      <c r="A53" s="12">
        <v>39760</v>
      </c>
      <c r="B53" s="18">
        <f t="shared" si="0"/>
        <v>2195</v>
      </c>
      <c r="C53" s="19">
        <f t="shared" si="1"/>
        <v>1795</v>
      </c>
      <c r="D53">
        <f>ROUNDUP((B53*0.129),0)</f>
        <v>284</v>
      </c>
      <c r="E53">
        <f t="shared" si="2"/>
        <v>2079</v>
      </c>
      <c r="F53" s="15"/>
      <c r="G53">
        <f t="shared" si="3"/>
        <v>1000</v>
      </c>
      <c r="H53">
        <f t="shared" si="4"/>
        <v>600</v>
      </c>
      <c r="I53">
        <f>ROUNDUP((G53*0.906),0)</f>
        <v>906</v>
      </c>
      <c r="J53">
        <f t="shared" si="5"/>
        <v>1506</v>
      </c>
      <c r="L53">
        <f t="shared" si="6"/>
        <v>573</v>
      </c>
    </row>
    <row r="54" spans="1:12" ht="12.75">
      <c r="A54" s="12">
        <v>39790</v>
      </c>
      <c r="B54" s="18">
        <f t="shared" si="0"/>
        <v>2195</v>
      </c>
      <c r="C54" s="19">
        <f t="shared" si="1"/>
        <v>1795</v>
      </c>
      <c r="D54">
        <f>ROUNDUP((B54*0.129),0)</f>
        <v>284</v>
      </c>
      <c r="E54">
        <f t="shared" si="2"/>
        <v>2079</v>
      </c>
      <c r="F54" s="15"/>
      <c r="G54">
        <f t="shared" si="3"/>
        <v>1000</v>
      </c>
      <c r="H54">
        <f t="shared" si="4"/>
        <v>600</v>
      </c>
      <c r="I54">
        <f>ROUNDUP((G54*0.906),0)</f>
        <v>906</v>
      </c>
      <c r="J54">
        <f t="shared" si="5"/>
        <v>1506</v>
      </c>
      <c r="L54">
        <f t="shared" si="6"/>
        <v>573</v>
      </c>
    </row>
    <row r="55" spans="1:12" ht="12.75">
      <c r="A55" s="1">
        <v>39814</v>
      </c>
      <c r="B55" s="18">
        <f t="shared" si="0"/>
        <v>2195</v>
      </c>
      <c r="C55" s="19">
        <f t="shared" si="1"/>
        <v>1795</v>
      </c>
      <c r="D55">
        <f>ROUNDUP((B55*0.166),0)</f>
        <v>365</v>
      </c>
      <c r="E55">
        <f t="shared" si="2"/>
        <v>2160</v>
      </c>
      <c r="F55" s="15"/>
      <c r="G55">
        <f t="shared" si="3"/>
        <v>1000</v>
      </c>
      <c r="H55">
        <f t="shared" si="4"/>
        <v>600</v>
      </c>
      <c r="I55">
        <f>ROUNDUP((G55*0.968),0)</f>
        <v>968</v>
      </c>
      <c r="J55">
        <f t="shared" si="5"/>
        <v>1568</v>
      </c>
      <c r="L55">
        <f t="shared" si="6"/>
        <v>592</v>
      </c>
    </row>
    <row r="56" spans="1:14" ht="12.75">
      <c r="A56" s="1">
        <v>39845</v>
      </c>
      <c r="B56" s="18">
        <f t="shared" si="0"/>
        <v>2195</v>
      </c>
      <c r="C56" s="19">
        <f t="shared" si="1"/>
        <v>1795</v>
      </c>
      <c r="D56">
        <f>ROUNDUP((B56*0.166),0)</f>
        <v>365</v>
      </c>
      <c r="E56">
        <f t="shared" si="2"/>
        <v>2160</v>
      </c>
      <c r="F56" s="15"/>
      <c r="G56">
        <f t="shared" si="3"/>
        <v>1000</v>
      </c>
      <c r="H56">
        <f t="shared" si="4"/>
        <v>600</v>
      </c>
      <c r="I56">
        <f>ROUNDUP((G56*0.968),0)</f>
        <v>968</v>
      </c>
      <c r="J56">
        <f t="shared" si="5"/>
        <v>1568</v>
      </c>
      <c r="L56">
        <f t="shared" si="6"/>
        <v>592</v>
      </c>
      <c r="N56" s="9"/>
    </row>
    <row r="57" spans="1:12" ht="12.75">
      <c r="A57" s="1">
        <v>39881</v>
      </c>
      <c r="B57" s="18">
        <f t="shared" si="0"/>
        <v>2195</v>
      </c>
      <c r="C57" s="19">
        <f t="shared" si="1"/>
        <v>1795</v>
      </c>
      <c r="D57">
        <f>ROUNDUP((B57*0.166),0)</f>
        <v>365</v>
      </c>
      <c r="E57">
        <f t="shared" si="2"/>
        <v>2160</v>
      </c>
      <c r="F57" s="15"/>
      <c r="G57">
        <f t="shared" si="3"/>
        <v>1000</v>
      </c>
      <c r="H57">
        <f t="shared" si="4"/>
        <v>600</v>
      </c>
      <c r="I57">
        <f>ROUNDUP((G57*0.968),0)</f>
        <v>968</v>
      </c>
      <c r="J57">
        <f>H57+I57</f>
        <v>1568</v>
      </c>
      <c r="L57">
        <f t="shared" si="6"/>
        <v>592</v>
      </c>
    </row>
    <row r="58" spans="1:12" ht="12.75">
      <c r="A58" s="1">
        <v>39904</v>
      </c>
      <c r="B58" s="18">
        <f t="shared" si="0"/>
        <v>2195</v>
      </c>
      <c r="C58" s="19">
        <f t="shared" si="1"/>
        <v>1795</v>
      </c>
      <c r="D58">
        <f>ROUNDUP((B58*0.169),0)</f>
        <v>371</v>
      </c>
      <c r="E58">
        <f t="shared" si="2"/>
        <v>2166</v>
      </c>
      <c r="F58" s="15"/>
      <c r="G58">
        <f t="shared" si="3"/>
        <v>1000</v>
      </c>
      <c r="H58">
        <f t="shared" si="4"/>
        <v>600</v>
      </c>
      <c r="I58">
        <f>ROUNDUP((G58*0.973),0)</f>
        <v>973</v>
      </c>
      <c r="J58">
        <f aca="true" t="shared" si="7" ref="J58:J66">H58+I58</f>
        <v>1573</v>
      </c>
      <c r="L58">
        <f t="shared" si="6"/>
        <v>593</v>
      </c>
    </row>
    <row r="59" spans="1:12" ht="12.75">
      <c r="A59" s="1">
        <v>39934</v>
      </c>
      <c r="B59" s="18">
        <f t="shared" si="0"/>
        <v>2195</v>
      </c>
      <c r="C59" s="19">
        <f t="shared" si="1"/>
        <v>1795</v>
      </c>
      <c r="D59">
        <f>ROUNDUP((B59*0.169),0)</f>
        <v>371</v>
      </c>
      <c r="E59">
        <f t="shared" si="2"/>
        <v>2166</v>
      </c>
      <c r="F59" s="15"/>
      <c r="G59">
        <f t="shared" si="3"/>
        <v>1000</v>
      </c>
      <c r="H59">
        <f t="shared" si="4"/>
        <v>600</v>
      </c>
      <c r="I59">
        <f>ROUNDUP((G59*0.973),0)</f>
        <v>973</v>
      </c>
      <c r="J59">
        <f t="shared" si="7"/>
        <v>1573</v>
      </c>
      <c r="L59">
        <f t="shared" si="6"/>
        <v>593</v>
      </c>
    </row>
    <row r="60" spans="1:12" ht="12.75">
      <c r="A60" s="1">
        <v>39965</v>
      </c>
      <c r="B60" s="18">
        <f t="shared" si="0"/>
        <v>2195</v>
      </c>
      <c r="C60" s="19">
        <f t="shared" si="1"/>
        <v>1795</v>
      </c>
      <c r="D60">
        <f>ROUNDUP((B60*0.169),0)</f>
        <v>371</v>
      </c>
      <c r="E60">
        <f t="shared" si="2"/>
        <v>2166</v>
      </c>
      <c r="F60" s="15"/>
      <c r="G60">
        <f t="shared" si="3"/>
        <v>1000</v>
      </c>
      <c r="H60">
        <f t="shared" si="4"/>
        <v>600</v>
      </c>
      <c r="I60">
        <f>ROUNDUP((G60*0.973),0)</f>
        <v>973</v>
      </c>
      <c r="J60">
        <f t="shared" si="7"/>
        <v>1573</v>
      </c>
      <c r="L60">
        <f t="shared" si="6"/>
        <v>593</v>
      </c>
    </row>
    <row r="61" spans="1:12" ht="12.75">
      <c r="A61" s="1">
        <v>39995</v>
      </c>
      <c r="B61" s="18">
        <f t="shared" si="0"/>
        <v>2195</v>
      </c>
      <c r="C61" s="19">
        <f t="shared" si="1"/>
        <v>1795</v>
      </c>
      <c r="D61">
        <f>ROUNDUP((B61*0.185),0)</f>
        <v>407</v>
      </c>
      <c r="E61">
        <f t="shared" si="2"/>
        <v>2202</v>
      </c>
      <c r="F61" s="15"/>
      <c r="G61">
        <f t="shared" si="3"/>
        <v>1000</v>
      </c>
      <c r="H61">
        <f t="shared" si="4"/>
        <v>600</v>
      </c>
      <c r="I61">
        <f>ROUNDUP((G61*1),0)</f>
        <v>1000</v>
      </c>
      <c r="J61">
        <f t="shared" si="7"/>
        <v>1600</v>
      </c>
      <c r="L61">
        <f t="shared" si="6"/>
        <v>602</v>
      </c>
    </row>
    <row r="62" spans="1:12" ht="12.75">
      <c r="A62" s="1">
        <v>40026</v>
      </c>
      <c r="B62" s="18">
        <f t="shared" si="0"/>
        <v>2195</v>
      </c>
      <c r="C62" s="19">
        <f t="shared" si="1"/>
        <v>1795</v>
      </c>
      <c r="D62">
        <f>ROUNDUP((B62*0.185),0)</f>
        <v>407</v>
      </c>
      <c r="E62">
        <f t="shared" si="2"/>
        <v>2202</v>
      </c>
      <c r="F62" s="15"/>
      <c r="G62">
        <f t="shared" si="3"/>
        <v>1000</v>
      </c>
      <c r="H62">
        <f t="shared" si="4"/>
        <v>600</v>
      </c>
      <c r="I62">
        <f>ROUNDUP((G62*1),0)</f>
        <v>1000</v>
      </c>
      <c r="J62">
        <f t="shared" si="7"/>
        <v>1600</v>
      </c>
      <c r="L62">
        <f t="shared" si="6"/>
        <v>602</v>
      </c>
    </row>
    <row r="63" spans="1:12" ht="12.75">
      <c r="A63" s="1">
        <v>40057</v>
      </c>
      <c r="B63" s="18">
        <f t="shared" si="0"/>
        <v>2195</v>
      </c>
      <c r="C63" s="19">
        <f t="shared" si="1"/>
        <v>1795</v>
      </c>
      <c r="D63">
        <f>ROUNDUP((B63*0.185),0)</f>
        <v>407</v>
      </c>
      <c r="E63">
        <f t="shared" si="2"/>
        <v>2202</v>
      </c>
      <c r="F63" s="15"/>
      <c r="G63">
        <f t="shared" si="3"/>
        <v>1000</v>
      </c>
      <c r="H63">
        <f t="shared" si="4"/>
        <v>600</v>
      </c>
      <c r="I63">
        <f>ROUNDUP((G63*1),0)</f>
        <v>1000</v>
      </c>
      <c r="J63">
        <f t="shared" si="7"/>
        <v>1600</v>
      </c>
      <c r="L63">
        <f t="shared" si="6"/>
        <v>602</v>
      </c>
    </row>
    <row r="64" spans="1:12" ht="12.75">
      <c r="A64" s="12">
        <v>40094</v>
      </c>
      <c r="B64" s="18">
        <f t="shared" si="0"/>
        <v>2195</v>
      </c>
      <c r="C64" s="19">
        <f t="shared" si="1"/>
        <v>1795</v>
      </c>
      <c r="D64">
        <f>ROUNDUP((B64*0.253),0)</f>
        <v>556</v>
      </c>
      <c r="E64">
        <f t="shared" si="2"/>
        <v>2351</v>
      </c>
      <c r="F64" s="15"/>
      <c r="G64">
        <f t="shared" si="3"/>
        <v>1000</v>
      </c>
      <c r="H64">
        <f t="shared" si="4"/>
        <v>600</v>
      </c>
      <c r="I64">
        <f>ROUNDUP((G64*1.116),0)</f>
        <v>1116</v>
      </c>
      <c r="J64">
        <f t="shared" si="7"/>
        <v>1716</v>
      </c>
      <c r="L64">
        <f t="shared" si="6"/>
        <v>635</v>
      </c>
    </row>
    <row r="65" spans="1:12" ht="12.75">
      <c r="A65" s="12">
        <v>40125</v>
      </c>
      <c r="B65" s="18">
        <f t="shared" si="0"/>
        <v>2195</v>
      </c>
      <c r="C65" s="19">
        <f t="shared" si="1"/>
        <v>1795</v>
      </c>
      <c r="D65">
        <f>ROUNDUP((B65*0.253),0)</f>
        <v>556</v>
      </c>
      <c r="E65">
        <f t="shared" si="2"/>
        <v>2351</v>
      </c>
      <c r="F65" s="15"/>
      <c r="G65">
        <f t="shared" si="3"/>
        <v>1000</v>
      </c>
      <c r="H65">
        <f t="shared" si="4"/>
        <v>600</v>
      </c>
      <c r="I65">
        <f>ROUNDUP((G65*1.116),0)</f>
        <v>1116</v>
      </c>
      <c r="J65">
        <f t="shared" si="7"/>
        <v>1716</v>
      </c>
      <c r="L65">
        <f t="shared" si="6"/>
        <v>635</v>
      </c>
    </row>
    <row r="66" spans="1:12" ht="12.75">
      <c r="A66" s="12">
        <v>40155</v>
      </c>
      <c r="B66" s="18">
        <f t="shared" si="0"/>
        <v>2195</v>
      </c>
      <c r="C66" s="19">
        <f t="shared" si="1"/>
        <v>1795</v>
      </c>
      <c r="D66">
        <f>ROUNDUP((B66*0.253),0)</f>
        <v>556</v>
      </c>
      <c r="E66">
        <f t="shared" si="2"/>
        <v>2351</v>
      </c>
      <c r="F66" s="15"/>
      <c r="G66">
        <f t="shared" si="3"/>
        <v>1000</v>
      </c>
      <c r="H66">
        <f t="shared" si="4"/>
        <v>600</v>
      </c>
      <c r="I66">
        <f>ROUNDUP((G66*1.116),0)</f>
        <v>1116</v>
      </c>
      <c r="J66">
        <f t="shared" si="7"/>
        <v>1716</v>
      </c>
      <c r="L66">
        <f t="shared" si="6"/>
        <v>635</v>
      </c>
    </row>
    <row r="67" spans="1:12" ht="12.75">
      <c r="A67" s="1">
        <v>40179</v>
      </c>
      <c r="B67" s="18">
        <f t="shared" si="0"/>
        <v>2195</v>
      </c>
      <c r="C67" s="19">
        <f t="shared" si="1"/>
        <v>1795</v>
      </c>
      <c r="D67">
        <f>ROUNDUP((B67*0.309),0)</f>
        <v>679</v>
      </c>
      <c r="E67">
        <f aca="true" t="shared" si="8" ref="E67:E72">C67+D67</f>
        <v>2474</v>
      </c>
      <c r="F67" s="15"/>
      <c r="G67">
        <f t="shared" si="3"/>
        <v>1000</v>
      </c>
      <c r="H67">
        <f t="shared" si="4"/>
        <v>600</v>
      </c>
      <c r="I67">
        <f>ROUNDUP((G67*1.21),0)</f>
        <v>1210</v>
      </c>
      <c r="J67">
        <f aca="true" t="shared" si="9" ref="J67:J72">H67+I67</f>
        <v>1810</v>
      </c>
      <c r="L67">
        <f aca="true" t="shared" si="10" ref="L67:L72">E67-J67</f>
        <v>664</v>
      </c>
    </row>
    <row r="68" spans="1:14" ht="12.75">
      <c r="A68" s="1">
        <v>40210</v>
      </c>
      <c r="B68" s="18">
        <f t="shared" si="0"/>
        <v>2195</v>
      </c>
      <c r="C68" s="19">
        <f t="shared" si="1"/>
        <v>1795</v>
      </c>
      <c r="D68">
        <f>ROUNDUP((B68*0.309),0)</f>
        <v>679</v>
      </c>
      <c r="E68">
        <f t="shared" si="8"/>
        <v>2474</v>
      </c>
      <c r="F68" s="15"/>
      <c r="G68">
        <f t="shared" si="3"/>
        <v>1000</v>
      </c>
      <c r="H68">
        <f t="shared" si="4"/>
        <v>600</v>
      </c>
      <c r="I68">
        <f>ROUNDUP((G68*1.21),0)</f>
        <v>1210</v>
      </c>
      <c r="J68">
        <f t="shared" si="9"/>
        <v>1810</v>
      </c>
      <c r="L68">
        <f t="shared" si="10"/>
        <v>664</v>
      </c>
      <c r="N68" s="9"/>
    </row>
    <row r="69" spans="1:12" ht="12.75">
      <c r="A69" s="1">
        <v>40246</v>
      </c>
      <c r="B69" s="18">
        <f t="shared" si="0"/>
        <v>2195</v>
      </c>
      <c r="C69" s="19">
        <f t="shared" si="1"/>
        <v>1795</v>
      </c>
      <c r="D69">
        <f>ROUNDUP((B69*0.309),0)</f>
        <v>679</v>
      </c>
      <c r="E69">
        <f t="shared" si="8"/>
        <v>2474</v>
      </c>
      <c r="F69" s="15"/>
      <c r="G69">
        <f t="shared" si="3"/>
        <v>1000</v>
      </c>
      <c r="H69">
        <f t="shared" si="4"/>
        <v>600</v>
      </c>
      <c r="I69">
        <f>ROUNDUP((G69*1.21),0)</f>
        <v>1210</v>
      </c>
      <c r="J69">
        <f t="shared" si="9"/>
        <v>1810</v>
      </c>
      <c r="L69">
        <f t="shared" si="10"/>
        <v>664</v>
      </c>
    </row>
    <row r="70" spans="1:12" ht="12.75">
      <c r="A70" s="1">
        <v>40269</v>
      </c>
      <c r="B70" s="18">
        <f t="shared" si="0"/>
        <v>2195</v>
      </c>
      <c r="C70" s="19">
        <f t="shared" si="1"/>
        <v>1795</v>
      </c>
      <c r="D70">
        <f>ROUNDUP((B70*0.348),0)</f>
        <v>764</v>
      </c>
      <c r="E70">
        <f t="shared" si="8"/>
        <v>2559</v>
      </c>
      <c r="F70" s="15"/>
      <c r="G70">
        <f t="shared" si="3"/>
        <v>1000</v>
      </c>
      <c r="H70">
        <f t="shared" si="4"/>
        <v>600</v>
      </c>
      <c r="I70">
        <f>ROUNDUP((G70*1.275),0)</f>
        <v>1275</v>
      </c>
      <c r="J70">
        <f t="shared" si="9"/>
        <v>1875</v>
      </c>
      <c r="L70">
        <f t="shared" si="10"/>
        <v>684</v>
      </c>
    </row>
    <row r="71" spans="1:12" ht="12.75">
      <c r="A71" s="1">
        <v>40299</v>
      </c>
      <c r="B71" s="18">
        <f t="shared" si="0"/>
        <v>2195</v>
      </c>
      <c r="C71" s="19">
        <f t="shared" si="1"/>
        <v>1795</v>
      </c>
      <c r="D71">
        <f>ROUNDUP((B71*0.348),0)</f>
        <v>764</v>
      </c>
      <c r="E71">
        <f t="shared" si="8"/>
        <v>2559</v>
      </c>
      <c r="F71" s="15"/>
      <c r="G71">
        <f t="shared" si="3"/>
        <v>1000</v>
      </c>
      <c r="H71">
        <f t="shared" si="4"/>
        <v>600</v>
      </c>
      <c r="I71">
        <f>ROUNDUP((G71*1.275),0)</f>
        <v>1275</v>
      </c>
      <c r="J71">
        <f t="shared" si="9"/>
        <v>1875</v>
      </c>
      <c r="L71">
        <f t="shared" si="10"/>
        <v>684</v>
      </c>
    </row>
    <row r="72" spans="1:12" ht="12.75">
      <c r="A72" s="1">
        <v>40330</v>
      </c>
      <c r="B72" s="18">
        <f t="shared" si="0"/>
        <v>2195</v>
      </c>
      <c r="C72" s="19">
        <f t="shared" si="1"/>
        <v>1795</v>
      </c>
      <c r="D72">
        <f>ROUNDUP((B72*0.348),0)</f>
        <v>764</v>
      </c>
      <c r="E72">
        <f t="shared" si="8"/>
        <v>2559</v>
      </c>
      <c r="F72" s="15"/>
      <c r="G72">
        <f t="shared" si="3"/>
        <v>1000</v>
      </c>
      <c r="H72">
        <f t="shared" si="4"/>
        <v>600</v>
      </c>
      <c r="I72">
        <f>ROUNDUP((G72*1.275),0)</f>
        <v>1275</v>
      </c>
      <c r="J72">
        <f t="shared" si="9"/>
        <v>1875</v>
      </c>
      <c r="L72">
        <f t="shared" si="10"/>
        <v>684</v>
      </c>
    </row>
    <row r="73" spans="1:12" ht="12.75">
      <c r="A73" s="1">
        <v>40360</v>
      </c>
      <c r="B73" s="18">
        <f t="shared" si="0"/>
        <v>2195</v>
      </c>
      <c r="C73" s="19">
        <f t="shared" si="1"/>
        <v>1795</v>
      </c>
      <c r="D73">
        <f>ROUNDUP((B73*0.351),0)</f>
        <v>771</v>
      </c>
      <c r="E73">
        <f aca="true" t="shared" si="11" ref="E73:E78">C73+D73</f>
        <v>2566</v>
      </c>
      <c r="F73" s="15"/>
      <c r="G73">
        <f t="shared" si="3"/>
        <v>1000</v>
      </c>
      <c r="H73">
        <f t="shared" si="4"/>
        <v>600</v>
      </c>
      <c r="I73">
        <f>ROUNDUP((G73*1.28),0)</f>
        <v>1280</v>
      </c>
      <c r="J73">
        <f aca="true" t="shared" si="12" ref="J73:J78">H73+I73</f>
        <v>1880</v>
      </c>
      <c r="L73">
        <f aca="true" t="shared" si="13" ref="L73:L78">E73-J73</f>
        <v>686</v>
      </c>
    </row>
    <row r="74" spans="1:12" ht="12.75">
      <c r="A74" s="1">
        <v>40391</v>
      </c>
      <c r="B74" s="18">
        <f t="shared" si="0"/>
        <v>2195</v>
      </c>
      <c r="C74" s="19">
        <f t="shared" si="1"/>
        <v>1795</v>
      </c>
      <c r="D74">
        <f>ROUNDUP((B74*0.351),0)</f>
        <v>771</v>
      </c>
      <c r="E74">
        <f t="shared" si="11"/>
        <v>2566</v>
      </c>
      <c r="F74" s="15"/>
      <c r="G74">
        <f t="shared" si="3"/>
        <v>1000</v>
      </c>
      <c r="H74">
        <f t="shared" si="4"/>
        <v>600</v>
      </c>
      <c r="I74">
        <f>ROUNDUP((G74*1.28),0)</f>
        <v>1280</v>
      </c>
      <c r="J74">
        <f t="shared" si="12"/>
        <v>1880</v>
      </c>
      <c r="L74">
        <f t="shared" si="13"/>
        <v>686</v>
      </c>
    </row>
    <row r="75" spans="1:12" ht="12.75">
      <c r="A75" s="1">
        <v>40422</v>
      </c>
      <c r="B75" s="18">
        <f t="shared" si="0"/>
        <v>2195</v>
      </c>
      <c r="C75" s="19">
        <f t="shared" si="1"/>
        <v>1795</v>
      </c>
      <c r="D75">
        <f>ROUNDUP((B75*0.351),0)</f>
        <v>771</v>
      </c>
      <c r="E75">
        <f t="shared" si="11"/>
        <v>2566</v>
      </c>
      <c r="F75" s="15"/>
      <c r="G75">
        <f t="shared" si="3"/>
        <v>1000</v>
      </c>
      <c r="H75">
        <f t="shared" si="4"/>
        <v>600</v>
      </c>
      <c r="I75">
        <f>ROUNDUP((G75*1.28),0)</f>
        <v>1280</v>
      </c>
      <c r="J75">
        <f t="shared" si="12"/>
        <v>1880</v>
      </c>
      <c r="L75">
        <f t="shared" si="13"/>
        <v>686</v>
      </c>
    </row>
    <row r="76" spans="1:12" ht="12.75">
      <c r="A76" s="12">
        <v>40459</v>
      </c>
      <c r="B76" s="18">
        <f t="shared" si="0"/>
        <v>2195</v>
      </c>
      <c r="C76" s="19">
        <f t="shared" si="1"/>
        <v>1795</v>
      </c>
      <c r="D76">
        <f>ROUNDUP((B76*0.398),0)</f>
        <v>874</v>
      </c>
      <c r="E76">
        <f t="shared" si="11"/>
        <v>2669</v>
      </c>
      <c r="F76" s="15"/>
      <c r="G76">
        <f t="shared" si="3"/>
        <v>1000</v>
      </c>
      <c r="H76">
        <f t="shared" si="4"/>
        <v>600</v>
      </c>
      <c r="I76">
        <f>ROUNDUP((G76*1.361),0)</f>
        <v>1361</v>
      </c>
      <c r="J76">
        <f t="shared" si="12"/>
        <v>1961</v>
      </c>
      <c r="L76">
        <f t="shared" si="13"/>
        <v>708</v>
      </c>
    </row>
    <row r="77" spans="1:12" ht="12.75">
      <c r="A77" s="12">
        <v>40490</v>
      </c>
      <c r="B77" s="18">
        <f t="shared" si="0"/>
        <v>2195</v>
      </c>
      <c r="C77" s="19">
        <f t="shared" si="1"/>
        <v>1795</v>
      </c>
      <c r="D77">
        <f>ROUNDUP((B77*0.398),0)</f>
        <v>874</v>
      </c>
      <c r="E77">
        <f t="shared" si="11"/>
        <v>2669</v>
      </c>
      <c r="F77" s="15"/>
      <c r="G77">
        <f t="shared" si="3"/>
        <v>1000</v>
      </c>
      <c r="H77">
        <f t="shared" si="4"/>
        <v>600</v>
      </c>
      <c r="I77">
        <f>ROUNDUP((G77*1.361),0)</f>
        <v>1361</v>
      </c>
      <c r="J77">
        <f t="shared" si="12"/>
        <v>1961</v>
      </c>
      <c r="L77">
        <f t="shared" si="13"/>
        <v>708</v>
      </c>
    </row>
    <row r="78" spans="1:12" ht="12.75">
      <c r="A78" s="12">
        <v>40520</v>
      </c>
      <c r="B78" s="18">
        <f t="shared" si="0"/>
        <v>2195</v>
      </c>
      <c r="C78" s="19">
        <f t="shared" si="1"/>
        <v>1795</v>
      </c>
      <c r="D78">
        <f>ROUNDUP((B78*0.398),0)</f>
        <v>874</v>
      </c>
      <c r="E78">
        <f t="shared" si="11"/>
        <v>2669</v>
      </c>
      <c r="F78" s="15"/>
      <c r="G78">
        <f t="shared" si="3"/>
        <v>1000</v>
      </c>
      <c r="H78">
        <f t="shared" si="4"/>
        <v>600</v>
      </c>
      <c r="I78">
        <f>ROUNDUP((G78*1.361),0)</f>
        <v>1361</v>
      </c>
      <c r="J78">
        <f t="shared" si="12"/>
        <v>1961</v>
      </c>
      <c r="L78">
        <f t="shared" si="13"/>
        <v>708</v>
      </c>
    </row>
    <row r="79" spans="1:12" ht="12.75">
      <c r="A79" s="1">
        <v>40544</v>
      </c>
      <c r="B79" s="18">
        <f t="shared" si="0"/>
        <v>2195</v>
      </c>
      <c r="C79" s="19">
        <f t="shared" si="1"/>
        <v>1795</v>
      </c>
      <c r="D79">
        <f>ROUNDUP((B79*0.43),0)</f>
        <v>944</v>
      </c>
      <c r="E79">
        <f aca="true" t="shared" si="14" ref="E79:E84">C79+D79</f>
        <v>2739</v>
      </c>
      <c r="F79" s="15"/>
      <c r="G79">
        <f t="shared" si="3"/>
        <v>1000</v>
      </c>
      <c r="H79">
        <f t="shared" si="4"/>
        <v>600</v>
      </c>
      <c r="I79">
        <f>ROUNDUP((G79*1.415),0)</f>
        <v>1415</v>
      </c>
      <c r="J79">
        <f aca="true" t="shared" si="15" ref="J79:J84">H79+I79</f>
        <v>2015</v>
      </c>
      <c r="L79">
        <f aca="true" t="shared" si="16" ref="L79:L84">E79-J79</f>
        <v>724</v>
      </c>
    </row>
    <row r="80" spans="1:14" ht="15">
      <c r="A80" s="1">
        <v>40575</v>
      </c>
      <c r="B80" s="18">
        <f t="shared" si="0"/>
        <v>2195</v>
      </c>
      <c r="C80" s="19">
        <f t="shared" si="1"/>
        <v>1795</v>
      </c>
      <c r="D80">
        <f>ROUNDUP((B80*0.43),0)</f>
        <v>944</v>
      </c>
      <c r="E80">
        <f t="shared" si="14"/>
        <v>2739</v>
      </c>
      <c r="F80" s="15"/>
      <c r="G80">
        <f t="shared" si="3"/>
        <v>1000</v>
      </c>
      <c r="H80">
        <f t="shared" si="4"/>
        <v>600</v>
      </c>
      <c r="I80">
        <f>ROUNDUP((G80*1.415),0)</f>
        <v>1415</v>
      </c>
      <c r="J80" s="47">
        <f t="shared" si="15"/>
        <v>2015</v>
      </c>
      <c r="L80">
        <f t="shared" si="16"/>
        <v>724</v>
      </c>
      <c r="N80" s="9"/>
    </row>
    <row r="81" spans="1:12" ht="15">
      <c r="A81" s="1">
        <v>40611</v>
      </c>
      <c r="B81" s="18">
        <f t="shared" si="0"/>
        <v>2195</v>
      </c>
      <c r="C81" s="19">
        <f t="shared" si="1"/>
        <v>1795</v>
      </c>
      <c r="D81">
        <f>ROUNDUP((B81*0.43),0)</f>
        <v>944</v>
      </c>
      <c r="E81">
        <f t="shared" si="14"/>
        <v>2739</v>
      </c>
      <c r="F81" s="15"/>
      <c r="G81">
        <f t="shared" si="3"/>
        <v>1000</v>
      </c>
      <c r="H81">
        <f t="shared" si="4"/>
        <v>600</v>
      </c>
      <c r="I81">
        <f>ROUNDUP((G81*1.415),0)</f>
        <v>1415</v>
      </c>
      <c r="J81" s="47">
        <f t="shared" si="15"/>
        <v>2015</v>
      </c>
      <c r="L81">
        <f t="shared" si="16"/>
        <v>724</v>
      </c>
    </row>
    <row r="82" spans="1:12" ht="12.75">
      <c r="A82" s="1">
        <v>40647</v>
      </c>
      <c r="B82" s="18">
        <f t="shared" si="0"/>
        <v>2195</v>
      </c>
      <c r="C82" s="19">
        <f t="shared" si="1"/>
        <v>1795</v>
      </c>
      <c r="D82">
        <f>ROUNDUP((B82*0.472),0)</f>
        <v>1037</v>
      </c>
      <c r="E82">
        <f t="shared" si="14"/>
        <v>2832</v>
      </c>
      <c r="F82" s="15"/>
      <c r="G82">
        <f t="shared" si="3"/>
        <v>1000</v>
      </c>
      <c r="H82">
        <f t="shared" si="4"/>
        <v>600</v>
      </c>
      <c r="I82">
        <f>ROUNDUP((G82*1.486),0)</f>
        <v>1486</v>
      </c>
      <c r="J82">
        <f t="shared" si="15"/>
        <v>2086</v>
      </c>
      <c r="L82">
        <f t="shared" si="16"/>
        <v>746</v>
      </c>
    </row>
    <row r="83" spans="1:12" ht="12.75">
      <c r="A83" s="1">
        <v>40683</v>
      </c>
      <c r="B83" s="18">
        <f t="shared" si="0"/>
        <v>2195</v>
      </c>
      <c r="C83" s="19">
        <f t="shared" si="1"/>
        <v>1795</v>
      </c>
      <c r="D83">
        <f>ROUNDUP((B83*0.472),0)</f>
        <v>1037</v>
      </c>
      <c r="E83">
        <f t="shared" si="14"/>
        <v>2832</v>
      </c>
      <c r="F83" s="15"/>
      <c r="G83">
        <f t="shared" si="3"/>
        <v>1000</v>
      </c>
      <c r="H83">
        <f t="shared" si="4"/>
        <v>600</v>
      </c>
      <c r="I83">
        <f>ROUNDUP((G83*1.486),0)</f>
        <v>1486</v>
      </c>
      <c r="J83">
        <f t="shared" si="15"/>
        <v>2086</v>
      </c>
      <c r="L83">
        <f t="shared" si="16"/>
        <v>746</v>
      </c>
    </row>
    <row r="84" spans="1:12" ht="12.75">
      <c r="A84" s="1">
        <v>40719</v>
      </c>
      <c r="B84" s="18">
        <f t="shared" si="0"/>
        <v>2195</v>
      </c>
      <c r="C84" s="19">
        <f t="shared" si="1"/>
        <v>1795</v>
      </c>
      <c r="D84">
        <f>ROUNDUP((B84*0.472),0)</f>
        <v>1037</v>
      </c>
      <c r="E84">
        <f t="shared" si="14"/>
        <v>2832</v>
      </c>
      <c r="F84" s="15"/>
      <c r="G84">
        <f t="shared" si="3"/>
        <v>1000</v>
      </c>
      <c r="H84">
        <f t="shared" si="4"/>
        <v>600</v>
      </c>
      <c r="I84">
        <f>ROUNDUP((G84*1.486),0)</f>
        <v>1486</v>
      </c>
      <c r="J84">
        <f t="shared" si="15"/>
        <v>2086</v>
      </c>
      <c r="L84">
        <f t="shared" si="16"/>
        <v>746</v>
      </c>
    </row>
    <row r="85" spans="1:14" ht="12.75">
      <c r="A85" s="1"/>
      <c r="H85" s="10" t="s">
        <v>16</v>
      </c>
      <c r="I85" s="10"/>
      <c r="L85" s="10">
        <f>SUM(L31:L84)</f>
        <v>32688</v>
      </c>
      <c r="N85" s="8"/>
    </row>
    <row r="94" spans="1:2" ht="12.75">
      <c r="A94" s="12"/>
      <c r="B94" s="2"/>
    </row>
    <row r="95" spans="1:2" ht="12.75">
      <c r="A95" s="12"/>
      <c r="B95" s="2"/>
    </row>
    <row r="96" spans="1:2" ht="12.75">
      <c r="A96" s="12"/>
      <c r="B96" s="2"/>
    </row>
  </sheetData>
  <sheetProtection/>
  <mergeCells count="11">
    <mergeCell ref="B1:L1"/>
    <mergeCell ref="D2:J2"/>
    <mergeCell ref="B5:D5"/>
    <mergeCell ref="B10:J10"/>
    <mergeCell ref="K5:L5"/>
    <mergeCell ref="H7:K7"/>
    <mergeCell ref="B7:D7"/>
    <mergeCell ref="G8:J8"/>
    <mergeCell ref="B12:I12"/>
    <mergeCell ref="B13:I13"/>
    <mergeCell ref="B25:L25"/>
  </mergeCells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"/>
  <sheetViews>
    <sheetView zoomScalePageLayoutView="0" workbookViewId="0" topLeftCell="A1">
      <selection activeCell="B5" sqref="B5"/>
    </sheetView>
  </sheetViews>
  <sheetFormatPr defaultColWidth="9.140625" defaultRowHeight="12.75"/>
  <sheetData>
    <row r="3" spans="2:5" ht="12.75">
      <c r="B3" t="s">
        <v>26</v>
      </c>
      <c r="C3" t="s">
        <v>12</v>
      </c>
      <c r="D3" t="s">
        <v>29</v>
      </c>
      <c r="E3" t="s">
        <v>27</v>
      </c>
    </row>
    <row r="4" spans="1:5" ht="24.75" customHeight="1">
      <c r="A4" s="37" t="s">
        <v>28</v>
      </c>
      <c r="B4" s="38">
        <v>8016</v>
      </c>
      <c r="E4" s="19">
        <f>B4/2.015</f>
        <v>3978.1637717121585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C18" sqref="C18"/>
    </sheetView>
  </sheetViews>
  <sheetFormatPr defaultColWidth="9.140625" defaultRowHeight="12.75"/>
  <cols>
    <col min="3" max="3" width="35.7109375" style="0" customWidth="1"/>
    <col min="4" max="4" width="28.00390625" style="0" customWidth="1"/>
    <col min="5" max="5" width="28.28125" style="0" customWidth="1"/>
  </cols>
  <sheetData>
    <row r="2" spans="3:5" ht="22.5" customHeight="1">
      <c r="C2" t="s">
        <v>41</v>
      </c>
      <c r="D2" t="s">
        <v>42</v>
      </c>
      <c r="E2" t="s">
        <v>43</v>
      </c>
    </row>
    <row r="3" spans="2:5" ht="18" customHeight="1">
      <c r="B3" s="40" t="s">
        <v>30</v>
      </c>
      <c r="C3" s="40" t="s">
        <v>72</v>
      </c>
      <c r="D3" s="40" t="s">
        <v>73</v>
      </c>
      <c r="E3" s="40" t="s">
        <v>74</v>
      </c>
    </row>
    <row r="4" spans="2:5" ht="21" customHeight="1">
      <c r="B4" s="40" t="s">
        <v>31</v>
      </c>
      <c r="C4" s="40" t="s">
        <v>70</v>
      </c>
      <c r="D4" s="40" t="s">
        <v>71</v>
      </c>
      <c r="E4" s="40" t="s">
        <v>75</v>
      </c>
    </row>
    <row r="5" spans="2:5" ht="20.25" customHeight="1">
      <c r="B5" s="40" t="s">
        <v>32</v>
      </c>
      <c r="C5" s="40" t="s">
        <v>68</v>
      </c>
      <c r="D5" s="40" t="s">
        <v>69</v>
      </c>
      <c r="E5" s="40" t="s">
        <v>76</v>
      </c>
    </row>
    <row r="6" spans="2:5" ht="19.5" customHeight="1">
      <c r="B6" s="3" t="s">
        <v>33</v>
      </c>
      <c r="C6" s="40" t="s">
        <v>44</v>
      </c>
      <c r="D6" s="40" t="s">
        <v>58</v>
      </c>
      <c r="E6" s="40" t="s">
        <v>59</v>
      </c>
    </row>
    <row r="7" spans="2:5" ht="19.5" customHeight="1">
      <c r="B7" s="3" t="s">
        <v>34</v>
      </c>
      <c r="C7" s="40" t="s">
        <v>45</v>
      </c>
      <c r="D7" s="40" t="s">
        <v>57</v>
      </c>
      <c r="E7" s="40" t="s">
        <v>60</v>
      </c>
    </row>
    <row r="8" spans="2:5" ht="18.75" customHeight="1">
      <c r="B8" s="3" t="s">
        <v>35</v>
      </c>
      <c r="C8" s="40" t="s">
        <v>46</v>
      </c>
      <c r="D8" s="40" t="s">
        <v>56</v>
      </c>
      <c r="E8" s="40" t="s">
        <v>61</v>
      </c>
    </row>
    <row r="9" spans="2:5" ht="22.5" customHeight="1">
      <c r="B9" s="3" t="s">
        <v>36</v>
      </c>
      <c r="C9" s="40" t="s">
        <v>47</v>
      </c>
      <c r="D9" s="40" t="s">
        <v>55</v>
      </c>
      <c r="E9" s="40" t="s">
        <v>62</v>
      </c>
    </row>
    <row r="10" spans="2:5" ht="24.75" customHeight="1">
      <c r="B10" s="3" t="s">
        <v>37</v>
      </c>
      <c r="C10" s="40" t="s">
        <v>48</v>
      </c>
      <c r="D10" s="40" t="s">
        <v>54</v>
      </c>
      <c r="E10" s="40" t="s">
        <v>63</v>
      </c>
    </row>
    <row r="11" spans="2:5" ht="24.75" customHeight="1">
      <c r="B11" s="3" t="s">
        <v>38</v>
      </c>
      <c r="C11" s="40" t="s">
        <v>49</v>
      </c>
      <c r="D11" s="40" t="s">
        <v>53</v>
      </c>
      <c r="E11" s="40" t="s">
        <v>64</v>
      </c>
    </row>
    <row r="12" spans="2:5" ht="23.25" customHeight="1">
      <c r="B12" s="3" t="s">
        <v>39</v>
      </c>
      <c r="C12" s="40" t="s">
        <v>50</v>
      </c>
      <c r="D12" s="40" t="s">
        <v>52</v>
      </c>
      <c r="E12" s="40" t="s">
        <v>65</v>
      </c>
    </row>
    <row r="13" spans="2:5" ht="23.25" customHeight="1">
      <c r="B13" s="3" t="s">
        <v>40</v>
      </c>
      <c r="C13" s="40" t="s">
        <v>51</v>
      </c>
      <c r="D13" s="40" t="s">
        <v>67</v>
      </c>
      <c r="E13" s="40" t="s">
        <v>66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Doniv</cp:lastModifiedBy>
  <cp:lastPrinted>2011-05-10T23:39:02Z</cp:lastPrinted>
  <dcterms:created xsi:type="dcterms:W3CDTF">1996-10-14T23:33:28Z</dcterms:created>
  <dcterms:modified xsi:type="dcterms:W3CDTF">2011-06-28T02:52:50Z</dcterms:modified>
  <cp:category/>
  <cp:version/>
  <cp:contentType/>
  <cp:contentStatus/>
</cp:coreProperties>
</file>